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Markos\Documents\"/>
    </mc:Choice>
  </mc:AlternateContent>
  <xr:revisionPtr revIDLastSave="0" documentId="8_{7B4E981D-AD48-4905-B80F-98C48D227291}"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8" i="1"/>
  <c r="F6" i="1"/>
  <c r="F5" i="1"/>
  <c r="F4" i="1"/>
  <c r="G9" i="1"/>
  <c r="G8" i="1"/>
  <c r="G6" i="1"/>
  <c r="G5" i="1"/>
  <c r="J9" i="2"/>
  <c r="J8" i="2"/>
  <c r="J7" i="2"/>
  <c r="J6" i="2"/>
  <c r="J5" i="2"/>
  <c r="J3" i="2"/>
  <c r="J4" i="2"/>
  <c r="E2" i="1"/>
  <c r="D4" i="1"/>
  <c r="G4" i="1" s="1"/>
  <c r="C13" i="1"/>
  <c r="D7" i="1" s="1"/>
  <c r="E3" i="1"/>
  <c r="L2" i="1"/>
  <c r="M2" i="1" s="1"/>
  <c r="L5" i="1" s="1"/>
  <c r="I2" i="1" s="1"/>
  <c r="I9" i="1"/>
  <c r="D9" i="1"/>
  <c r="D6" i="1"/>
  <c r="D5" i="1"/>
  <c r="I5" i="1"/>
  <c r="H9" i="2"/>
  <c r="H8" i="2"/>
  <c r="H7" i="2"/>
  <c r="H6" i="2"/>
  <c r="H5" i="2"/>
  <c r="H4" i="2"/>
  <c r="H3" i="2"/>
  <c r="I6" i="1"/>
  <c r="N2" i="1"/>
  <c r="O2" i="1" s="1"/>
  <c r="I9" i="2"/>
  <c r="I8" i="2"/>
  <c r="I7" i="2"/>
  <c r="I6" i="2"/>
  <c r="I5" i="2"/>
  <c r="I3" i="2"/>
  <c r="I4" i="2"/>
  <c r="I8" i="1"/>
  <c r="D8" i="1"/>
  <c r="G2" i="1" l="1"/>
  <c r="F2" i="1"/>
  <c r="F3" i="1" s="1"/>
  <c r="I3" i="1"/>
  <c r="I4" i="1"/>
  <c r="H2" i="1"/>
  <c r="H3" i="1"/>
  <c r="I7" i="1"/>
  <c r="D11" i="1"/>
  <c r="F7" i="1" l="1"/>
  <c r="F11" i="1"/>
  <c r="G3" i="1"/>
  <c r="G7" i="1"/>
  <c r="I11" i="1"/>
  <c r="G11" i="1" l="1"/>
</calcChain>
</file>

<file path=xl/sharedStrings.xml><?xml version="1.0" encoding="utf-8"?>
<sst xmlns="http://schemas.openxmlformats.org/spreadsheetml/2006/main" count="48" uniqueCount="42">
  <si>
    <t>ΒΑΣΙΚΟΣ ΜΙΣΘΟΣ</t>
  </si>
  <si>
    <t>ΕΠΙΔΟΜΑ ΠΟΛΥΕΤΙΑΣ</t>
  </si>
  <si>
    <t>ΕΠΙΔΟΜΑ ΓΑΜΟΥ</t>
  </si>
  <si>
    <t>ΕΠΙΔΟΜΑ ΤΕΚΝΩΝ</t>
  </si>
  <si>
    <t>ΠΑΙΔΙΚΗ ΜΕΡΙΜΝΑ</t>
  </si>
  <si>
    <t>ΕΠΙΔΟΜΑ ΕΠΙΣΤΗΜΟΝΙΚΟ</t>
  </si>
  <si>
    <t>ΕΠΙΔΟΜΑ ΞΕΝΗΣ ΓΛΩΣΣΑΣ</t>
  </si>
  <si>
    <t>ΣΗΜΕΡΑ</t>
  </si>
  <si>
    <t>Αριθμός τέκνων</t>
  </si>
  <si>
    <t>ΚΛΙΜΑΚΙΟ</t>
  </si>
  <si>
    <t>ΝΈΟ ΚΛΙΜΑΚΙΟ</t>
  </si>
  <si>
    <t>ΠΟΛΥΕΤΙΑ ΚΛΙΜΑΚΙΟ</t>
  </si>
  <si>
    <t>ΝΕ ΠΟΛΥΕΤΙΑ</t>
  </si>
  <si>
    <t>ΕΠΙΠΕΔΟ ΕΚΠ</t>
  </si>
  <si>
    <t>ΛΥΚΕΙΟ</t>
  </si>
  <si>
    <t>ΤΕΙ</t>
  </si>
  <si>
    <t>ΑΕΙ</t>
  </si>
  <si>
    <t>ΜΕΤΑΠΤΥΧΙΑΚΟ</t>
  </si>
  <si>
    <t>ΔΙΔΑΚΤΟΡΙΚΟ</t>
  </si>
  <si>
    <t>ΞΕΝΗ ΓΛΩΣΣΑ</t>
  </si>
  <si>
    <t>ΣΠΟΥΔΕΣ (επίλεξε παρακάτω)</t>
  </si>
  <si>
    <t>ΑΡΙΣΤΗ ΓΝΩΣΗ ΞΕΝΗΣ ΓΛΩΣΣΑΣ (επίλεξε παρακάτω)</t>
  </si>
  <si>
    <t>ΝΑΙ</t>
  </si>
  <si>
    <t>ΟΧΙ</t>
  </si>
  <si>
    <t>ΑΡΙΘΜΟΣ ΤΕΚΝΩΝ (επίλεξε παρακάτω)</t>
  </si>
  <si>
    <t>Αύξηση 1% Κλαδικής ΣΣΕ από 1/12/2023</t>
  </si>
  <si>
    <t>Επίδομα Τέκνου ΣΗΜΕΡΑ</t>
  </si>
  <si>
    <t>Επίδομα Τέκνου 1/12/2024</t>
  </si>
  <si>
    <t>ΕΓΓΑΜΟΣ</t>
  </si>
  <si>
    <t>ΑΓΑΜΟΣ</t>
  </si>
  <si>
    <t>ΕΠΙΔΟΜΑ ΠΑΡΑΜΕΘΟΡΙΟΥ</t>
  </si>
  <si>
    <t>ΟΙΚΟΓΕΝΕΙΑΚΗ ΚΑΤΑΣΤΑΣΗ(επίλεξεε παρακάτω)</t>
  </si>
  <si>
    <t>ΕΠΙΔΟΜΑ ΠΑΡΑΜΕΘΟΡΙΟΥ (επίλεξε παρακάτω)</t>
  </si>
  <si>
    <t>ΟΔΗΓΙΕΣ : ΕΠΙΛΕΞΤΕ ΑΠΌ ΤΑ ΠΑΡΑΚΑΤΩ ΜΕΝΟΥ ΚΑΙ ΜΕΤΑ ΕΙΣΑΓΕΤΕ ΤΑ ΠΕΔΙΑ ΤΟΥ ΒΑΣΙΚΟΥ ΣΑΣ ΜΙΣΘΟΥ ΚΑΙ ΤΟΥ ΕΠΙΔΟΜΑΤΟΣ ΠΟΛΥΕΤΙΑΣ</t>
  </si>
  <si>
    <t>*** Σχετικά με το χρονικό σημείο του 2024 που θα γίνει το "ξεπάγωμα" αυτό είναι για τον κάθε συνάδελφο διαφορετικό διότι  εξαρτάται από την συμπλήρωση 12 μηνών σε σχέση με το υπόλοιπο μηνών που είχε ο καθένας συνάδελφος  την 31/3/2012' (πχ αν την 31/3/2012 υπήρχε συμπληρωμένη υπηρεσία (Χ) ετών και 5 μηνών τότε το ξεπάγωμα θα γίνει τον 07/2024)</t>
  </si>
  <si>
    <t>Κλιμάκιο</t>
  </si>
  <si>
    <t>Νέο Κλιμάκιο</t>
  </si>
  <si>
    <t xml:space="preserve">ΣΥΝΟΛΟ ΣΥΜΒΑΤΙΚΟΥ ΜΙΚΤΟΥ ΜΗΝΙΑΙΟΥ ΜΙΣΘΟΥ </t>
  </si>
  <si>
    <t>Ο ΥΠΟΛΟΓΙΣΜΟΣ ΓΙΝΕΤΑΙ ΜΟΝΟ ΓΙΑ ΤΟ ΚΟΜΜΑΤΙ ΤΟΥ ΜΙΣΘΟΥ ΠΟΥ ΑΦΟΡΑ ΤΙΣ ΑΠΟΔΟΧΕΣ ΑΠΌ ΤΙΣ ΚΛΑΔΙΚΕΣ ΚΑΙ ΤΙΣ ΕΠΙΧΕΙΡΗΣΙΑΚΕΣ ΣΥΜΒΑΣΕΙΣ</t>
  </si>
  <si>
    <t>Ξεπάγωμα πολυετίας εντός του 2024***</t>
  </si>
  <si>
    <t>ΟΣΕΣ ΚΑΙ ΟΣΟΙ ΣΥΝΑΔΕΛΦΟΙ ΔΕΝ ΕΧΟΥΝ  "ΟΙΚΕΙΟΘΕΛΗ ΠΑΡΟΧΗ" ΟΙ ΑΥΞΗΣΕΙΣ ΘΑ ΚΑΤΑΒΛΗΘΟΥΝ ΟΛΙΚΩΣ. ΜΕ "ΟΙΚΕΙΟΘΕΛΗ ΠΑΡΟΧΗ" ΜΕΧΡΙ €110 ΘΑ ΤΟΥΣ ΚΑΤΑΒΛΗΘΟΥΝ ΟΛΙΚΩΣ ΟΙ ΑΥΞΗΣΕΙΣ ΤΩΝ ΕΠΙΔΟΜΑΤΩΝ ΓΑΜΟΥ,ΤΕΚΝΩΝ,ΠΑΙΔΙΚΗΣ ΜΕΡΙΜΝΑΣ ΚΑΙ ΕΠΙΣΤΗΜΟΝΙΚΟΥ. ΤΟ ΥΠΟΛΟΙΠΟ ΠΟΣΟ ΤΩΝ ΑΥΞΗΣΕΩΝ ΘΑ ΣΥΜΨΗΦΙΣΤΕΙ. ΜΕ ΤΗΝ "ΟΙΚΕΙΟΘΕΛΗ ΠΑΡΟΧΗ". ΜΕ  ΜΕΓΑΛΥΤΕΡΗ ΑΠΌ €110 ΟΙ ΑΥΞΗΣΕΙΣ ΘΑ ΣΥΜΨΗΦΙΣΤΟΥΝ ΟΛΙΚΩΣ. ΣΕ ΠΕΡΙΠΤΩΣΕΙΣ ΣΥΜΨΗΦΙΣΜΟΥ  ΘΑ ΜΕΙΩΘΕΙ ΙΣΟΠΟΣΑ ΤΟ ΤΜΗΜΑ ΤΗΣ ΟΙΚΕΙΟΘΕΛΗΣ ΠΑΡΟΧΗΣ</t>
  </si>
  <si>
    <t xml:space="preserve"> Aύξηση 2,5% Κλαδικής ΣΣΕ την 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</si>
</sst>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sz val="11"/>
      <color theme="0"/>
      <name val="Calibri"/>
      <family val="2"/>
      <charset val="161"/>
      <scheme val="minor"/>
    </font>
    <font>
      <b/>
      <sz val="11"/>
      <color theme="0"/>
      <name val="Calibri"/>
      <family val="2"/>
      <charset val="161"/>
      <scheme val="minor"/>
    </font>
    <font>
      <b/>
      <sz val="12"/>
      <color theme="0"/>
      <name val="Calibri"/>
      <family val="2"/>
      <charset val="161"/>
      <scheme val="minor"/>
    </font>
    <font>
      <b/>
      <sz val="14"/>
      <color theme="0"/>
      <name val="Calibri"/>
      <family val="2"/>
      <charset val="161"/>
      <scheme val="minor"/>
    </font>
    <font>
      <sz val="11"/>
      <color rgb="FFFF0000"/>
      <name val="Calibri"/>
      <family val="2"/>
      <charset val="161"/>
      <scheme val="minor"/>
    </font>
    <font>
      <b/>
      <i/>
      <sz val="14"/>
      <color theme="0"/>
      <name val="Calibri"/>
      <family val="2"/>
      <charset val="161"/>
      <scheme val="minor"/>
    </font>
    <font>
      <b/>
      <sz val="11"/>
      <color theme="1"/>
      <name val="Calibri"/>
      <family val="2"/>
      <charset val="161"/>
      <scheme val="minor"/>
    </font>
    <font>
      <i/>
      <sz val="11"/>
      <color theme="0"/>
      <name val="Calibri"/>
      <family val="2"/>
      <charset val="161"/>
      <scheme val="minor"/>
    </font>
  </fonts>
  <fills count="11">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8"/>
        <bgColor indexed="64"/>
      </patternFill>
    </fill>
    <fill>
      <patternFill patternType="solid">
        <fgColor rgb="FFC00000"/>
        <bgColor indexed="64"/>
      </patternFill>
    </fill>
    <fill>
      <patternFill patternType="solid">
        <fgColor theme="9" tint="-0.249977111117893"/>
        <bgColor indexed="64"/>
      </patternFill>
    </fill>
    <fill>
      <patternFill patternType="solid">
        <fgColor rgb="FF0070C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45">
    <xf numFmtId="0" fontId="0" fillId="0" borderId="0" xfId="0"/>
    <xf numFmtId="0" fontId="0" fillId="0" borderId="1" xfId="0" applyBorder="1"/>
    <xf numFmtId="0" fontId="0" fillId="0" borderId="2" xfId="0" applyBorder="1"/>
    <xf numFmtId="0" fontId="1" fillId="2" borderId="0" xfId="0" applyFont="1" applyFill="1"/>
    <xf numFmtId="1" fontId="1" fillId="2" borderId="0" xfId="0" applyNumberFormat="1" applyFont="1" applyFill="1"/>
    <xf numFmtId="2" fontId="1" fillId="2" borderId="0" xfId="0" applyNumberFormat="1" applyFont="1" applyFill="1"/>
    <xf numFmtId="0" fontId="0" fillId="0" borderId="4" xfId="0" applyBorder="1" applyAlignment="1" applyProtection="1">
      <alignment horizontal="center"/>
      <protection locked="0"/>
    </xf>
    <xf numFmtId="0" fontId="0" fillId="3" borderId="1" xfId="0" applyFill="1" applyBorder="1"/>
    <xf numFmtId="1" fontId="0" fillId="0" borderId="1" xfId="0" applyNumberFormat="1"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pplyProtection="1">
      <alignment horizontal="center"/>
      <protection locked="0"/>
    </xf>
    <xf numFmtId="0" fontId="2" fillId="5" borderId="3" xfId="0" applyFont="1" applyFill="1" applyBorder="1"/>
    <xf numFmtId="0" fontId="1" fillId="0" borderId="0" xfId="0" applyFont="1"/>
    <xf numFmtId="0" fontId="5" fillId="0" borderId="0" xfId="0" applyFont="1"/>
    <xf numFmtId="0" fontId="5" fillId="2" borderId="0" xfId="0" applyFont="1" applyFill="1"/>
    <xf numFmtId="0" fontId="2" fillId="5" borderId="0" xfId="0" applyFont="1" applyFill="1"/>
    <xf numFmtId="2" fontId="0" fillId="0" borderId="1" xfId="0" applyNumberFormat="1" applyBorder="1" applyAlignment="1" applyProtection="1">
      <alignment horizontal="center"/>
      <protection locked="0"/>
    </xf>
    <xf numFmtId="0" fontId="0" fillId="3" borderId="2" xfId="0" applyFill="1" applyBorder="1"/>
    <xf numFmtId="0" fontId="2" fillId="5" borderId="1" xfId="0" applyFont="1" applyFill="1" applyBorder="1"/>
    <xf numFmtId="0" fontId="2" fillId="5" borderId="5" xfId="0" applyFont="1" applyFill="1" applyBorder="1"/>
    <xf numFmtId="2" fontId="0" fillId="0" borderId="1" xfId="0" applyNumberFormat="1" applyBorder="1" applyAlignment="1">
      <alignment horizontal="center" vertical="center"/>
    </xf>
    <xf numFmtId="2" fontId="0" fillId="0" borderId="0" xfId="0" applyNumberFormat="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top" wrapText="1"/>
    </xf>
    <xf numFmtId="1" fontId="0" fillId="0" borderId="0" xfId="0" applyNumberFormat="1"/>
    <xf numFmtId="0" fontId="3" fillId="6" borderId="1" xfId="0" applyFont="1" applyFill="1" applyBorder="1" applyAlignment="1">
      <alignment horizontal="center" vertical="top"/>
    </xf>
    <xf numFmtId="0" fontId="2" fillId="6" borderId="0" xfId="0" applyFont="1" applyFill="1" applyAlignment="1">
      <alignment horizontal="center" vertical="top"/>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pplyProtection="1">
      <alignment horizontal="center" vertical="center"/>
      <protection locked="0"/>
    </xf>
    <xf numFmtId="0" fontId="7" fillId="3"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xf>
    <xf numFmtId="14" fontId="0" fillId="0" borderId="0" xfId="0" applyNumberFormat="1"/>
    <xf numFmtId="1" fontId="0" fillId="0" borderId="1" xfId="0" applyNumberFormat="1" applyBorder="1" applyAlignment="1" applyProtection="1">
      <alignment horizontal="center"/>
      <protection locked="0"/>
    </xf>
    <xf numFmtId="0" fontId="4" fillId="2" borderId="1" xfId="0" applyFont="1" applyFill="1" applyBorder="1" applyAlignment="1">
      <alignment horizontal="center" vertical="center"/>
    </xf>
    <xf numFmtId="2" fontId="5" fillId="0" borderId="1" xfId="0" applyNumberFormat="1" applyFont="1" applyBorder="1"/>
    <xf numFmtId="2" fontId="4" fillId="2"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2" fontId="5" fillId="0" borderId="0" xfId="0" applyNumberFormat="1" applyFont="1" applyAlignment="1">
      <alignment horizontal="center"/>
    </xf>
    <xf numFmtId="2" fontId="5" fillId="0" borderId="0" xfId="0" applyNumberFormat="1" applyFont="1"/>
    <xf numFmtId="0" fontId="8" fillId="9" borderId="0" xfId="0" applyFont="1" applyFill="1" applyAlignment="1">
      <alignment horizontal="center" vertical="center" wrapText="1"/>
    </xf>
    <xf numFmtId="0" fontId="6" fillId="10" borderId="0" xfId="0" applyFont="1" applyFill="1" applyAlignment="1">
      <alignment vertical="center" wrapText="1"/>
    </xf>
    <xf numFmtId="0" fontId="2" fillId="7" borderId="0" xfId="0" applyFont="1" applyFill="1" applyAlignment="1">
      <alignment horizontal="center" vertical="center" wrapText="1"/>
    </xf>
    <xf numFmtId="0" fontId="3" fillId="8"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6"/>
  <sheetViews>
    <sheetView showGridLines="0" tabSelected="1" workbookViewId="0">
      <selection activeCell="A3" sqref="A3"/>
    </sheetView>
  </sheetViews>
  <sheetFormatPr defaultColWidth="9.109375" defaultRowHeight="14.4" x14ac:dyDescent="0.3"/>
  <cols>
    <col min="1" max="1" width="47.6640625" bestFit="1" customWidth="1"/>
    <col min="3" max="3" width="24.33203125" bestFit="1" customWidth="1"/>
    <col min="4" max="4" width="16.44140625" customWidth="1"/>
    <col min="5" max="5" width="12.5546875" customWidth="1"/>
    <col min="6" max="8" width="19.33203125" customWidth="1"/>
    <col min="9" max="9" width="23.44140625" customWidth="1"/>
    <col min="10" max="10" width="12.6640625" customWidth="1"/>
    <col min="11" max="11" width="11.33203125" customWidth="1"/>
    <col min="12" max="12" width="9.109375" style="3"/>
    <col min="13" max="13" width="14.5546875" style="3" bestFit="1" customWidth="1"/>
    <col min="14" max="14" width="19.6640625" style="3" bestFit="1" customWidth="1"/>
    <col min="15" max="15" width="12.6640625" style="3" bestFit="1" customWidth="1"/>
  </cols>
  <sheetData>
    <row r="1" spans="1:19" ht="78.75" customHeight="1" x14ac:dyDescent="0.3">
      <c r="A1" s="42" t="s">
        <v>33</v>
      </c>
      <c r="B1" s="13"/>
      <c r="C1" s="13"/>
      <c r="D1" s="23" t="s">
        <v>7</v>
      </c>
      <c r="E1" s="26" t="s">
        <v>35</v>
      </c>
      <c r="F1" s="24" t="s">
        <v>25</v>
      </c>
      <c r="G1" s="24" t="s">
        <v>39</v>
      </c>
      <c r="H1" s="27" t="s">
        <v>36</v>
      </c>
      <c r="I1" s="24" t="s">
        <v>41</v>
      </c>
      <c r="J1" s="14"/>
      <c r="K1" s="13"/>
      <c r="L1" s="3" t="s">
        <v>9</v>
      </c>
      <c r="M1" s="3" t="s">
        <v>10</v>
      </c>
      <c r="N1" s="3" t="s">
        <v>11</v>
      </c>
      <c r="O1" s="3" t="s">
        <v>12</v>
      </c>
      <c r="P1" s="13"/>
      <c r="Q1" s="14"/>
      <c r="R1" s="14"/>
      <c r="S1" s="14"/>
    </row>
    <row r="2" spans="1:19" x14ac:dyDescent="0.3">
      <c r="A2" s="16" t="s">
        <v>31</v>
      </c>
      <c r="C2" s="19" t="s">
        <v>0</v>
      </c>
      <c r="D2" s="34">
        <v>985</v>
      </c>
      <c r="E2" s="28">
        <f>IFERROR((MATCH(D2,Sheet2!B1:B34,0)-1), "λάθος μισθός")</f>
        <v>0</v>
      </c>
      <c r="F2" s="8">
        <f>INDEX(Sheet2!$A$1:$D$34,$M$2,4)</f>
        <v>995</v>
      </c>
      <c r="G2" s="8">
        <f>INDEX(Sheet2!$A$1:$D$34,$M$2+1,4)</f>
        <v>996</v>
      </c>
      <c r="H2" s="28">
        <f>IFERROR(L2+1,0)</f>
        <v>1</v>
      </c>
      <c r="I2" s="9">
        <f>IF(D2&gt;0,L5,0)</f>
        <v>1021</v>
      </c>
      <c r="J2" s="14"/>
      <c r="K2" s="13"/>
      <c r="L2" s="3">
        <f>IFERROR((MATCH(D2,Sheet2!B1:B34,0)-1),"Εισάγατε λάθος βασικό μισθό που δεν αντιστοιχεί σε Κλιμάκιο")</f>
        <v>0</v>
      </c>
      <c r="M2" s="3">
        <f>L2+1</f>
        <v>1</v>
      </c>
      <c r="N2" s="4">
        <f>D3/(D2*1.85%)</f>
        <v>0</v>
      </c>
      <c r="O2" s="4">
        <f>N2+1</f>
        <v>1</v>
      </c>
      <c r="P2" s="13"/>
      <c r="Q2" s="14"/>
      <c r="R2" s="14"/>
      <c r="S2" s="14"/>
    </row>
    <row r="3" spans="1:19" x14ac:dyDescent="0.3">
      <c r="A3" s="11" t="s">
        <v>29</v>
      </c>
      <c r="C3" s="19" t="s">
        <v>1</v>
      </c>
      <c r="D3" s="17">
        <v>0</v>
      </c>
      <c r="E3" s="29">
        <f>$D$3/($D$2*1.85%)</f>
        <v>0</v>
      </c>
      <c r="F3" s="10">
        <f>IF(F2&gt;0,$F$2*$E$3*1.85%,0)</f>
        <v>0</v>
      </c>
      <c r="G3" s="10">
        <f>IF(G2&gt;0,$G$2*$O$2*1.85%,0)</f>
        <v>18.426000000000002</v>
      </c>
      <c r="H3" s="38">
        <f>N2+1</f>
        <v>1</v>
      </c>
      <c r="I3" s="10">
        <f>IF(I2&gt;0,$I$2*$O$2*1.85%,0)</f>
        <v>18.888500000000004</v>
      </c>
      <c r="J3" s="14"/>
      <c r="K3" s="13"/>
      <c r="P3" s="13"/>
      <c r="Q3" s="14"/>
      <c r="R3" s="14"/>
      <c r="S3" s="14"/>
    </row>
    <row r="4" spans="1:19" x14ac:dyDescent="0.3">
      <c r="A4" s="20" t="s">
        <v>24</v>
      </c>
      <c r="C4" s="7" t="s">
        <v>2</v>
      </c>
      <c r="D4" s="10">
        <f>IF(A5&gt;0,Sheet2!B25*10%,IF(A3="ΕΓΓΑΜΟΣ",Sheet2!B25*10%,0))</f>
        <v>0</v>
      </c>
      <c r="E4" s="36"/>
      <c r="F4" s="10">
        <f>IF(A5&gt;0,Sheet2!D25*10%,IF(A3="ΕΓΓΑΜΟΣ",Sheet2!D25*10%,0))</f>
        <v>0</v>
      </c>
      <c r="G4" s="10">
        <f>IF($D$4&gt;0,Sheet2!D25)*0.1</f>
        <v>0</v>
      </c>
      <c r="H4" s="10"/>
      <c r="I4" s="10">
        <f>IF($D$4&gt;0,Sheet2!C25)*0.1</f>
        <v>0</v>
      </c>
      <c r="J4" s="14"/>
      <c r="K4" s="13"/>
      <c r="P4" s="13"/>
      <c r="Q4" s="14"/>
      <c r="R4" s="14"/>
      <c r="S4" s="14"/>
    </row>
    <row r="5" spans="1:19" ht="15" thickBot="1" x14ac:dyDescent="0.35">
      <c r="A5" s="6">
        <v>0</v>
      </c>
      <c r="C5" s="7" t="s">
        <v>3</v>
      </c>
      <c r="D5" s="21">
        <f>IF(A5=1,Sheet2!H3,IF(Sheet1!A5=2,Sheet2!H4,IF(A5=3,Sheet2!H5,IF(Sheet1!A5=4,Sheet2!H6,IF(A5=5,Sheet2!H7,IF(Sheet1!A5=6,Sheet2!H8,IF(Sheet1!A5=7,Sheet2!H9,IF(Sheet1!A5=0,0,IF(A5&gt;7," Πάρτε τηλεφωνο στο Συλλογο")))))))))</f>
        <v>0</v>
      </c>
      <c r="E5" s="36"/>
      <c r="F5" s="10">
        <f>IF(A5=1,Sheet2!J3,IF(Sheet1!A5=2,Sheet2!J4,IF(A5=3,Sheet2!J5,IF(Sheet1!A5=4,Sheet2!J6,IF(A5=5,Sheet2!J7,IF(Sheet1!A5=6,Sheet2!J8,IF(Sheet1!A5=7,Sheet2!J9,IF(Sheet1!A5=0,0,IF(A5&gt;7," Πάρτε τηλεφωνο στο Συλλογο")))))))))</f>
        <v>0</v>
      </c>
      <c r="G5" s="10">
        <f>IF(A5=1,Sheet2!J3,IF(Sheet1!A5=2,Sheet2!J4,IF(A5=3,Sheet2!J5,IF(Sheet1!A5=4,Sheet2!J6,IF(A5=5,Sheet2!J7,IF(Sheet1!A5=6,Sheet2!J8,IF(Sheet1!A5=7,Sheet2!J9,IF(Sheet1!A5=0,0,IF(A5&gt;7," Πάρτε τηλεφωνο στο Συλλογο")))))))))</f>
        <v>0</v>
      </c>
      <c r="H5" s="10"/>
      <c r="I5" s="10">
        <f>IF(A5=1,Sheet2!I3,IF(Sheet1!A5=2,Sheet2!I4,IF(A5=3,Sheet2!I5,IF(Sheet1!A5=4,Sheet2!I6,IF(A5=5,Sheet2!I7,IF(Sheet1!A5=6,Sheet2!I8,IF(Sheet1!A5=7,Sheet2!I9,IF(Sheet1!A5=0,0,IF(A5&gt;7," Πάρτε τηλεφωνο στο Συλλογο")))))))))</f>
        <v>0</v>
      </c>
      <c r="J5" s="39"/>
      <c r="K5" s="13"/>
      <c r="L5" s="3">
        <f>INDEX(Sheet2!A1:C34,M2+1,3)</f>
        <v>1021</v>
      </c>
      <c r="P5" s="13"/>
      <c r="Q5" s="14"/>
      <c r="R5" s="14"/>
      <c r="S5" s="14"/>
    </row>
    <row r="6" spans="1:19" x14ac:dyDescent="0.3">
      <c r="A6" s="12" t="s">
        <v>20</v>
      </c>
      <c r="C6" s="7" t="s">
        <v>4</v>
      </c>
      <c r="D6" s="22">
        <f>Sheet2!B17*0.0619*Sheet1!A5</f>
        <v>0</v>
      </c>
      <c r="E6" s="36"/>
      <c r="F6" s="10">
        <f>Sheet2!D17*0.0619*Sheet1!A5</f>
        <v>0</v>
      </c>
      <c r="G6" s="10">
        <f>Sheet2!D17*0.0619*Sheet1!A5</f>
        <v>0</v>
      </c>
      <c r="H6" s="10"/>
      <c r="I6" s="10">
        <f>Sheet2!C17*0.0619*Sheet1!A5</f>
        <v>0</v>
      </c>
      <c r="J6" s="40"/>
      <c r="K6" s="13"/>
      <c r="P6" s="13"/>
      <c r="Q6" s="14"/>
      <c r="R6" s="14"/>
      <c r="S6" s="14"/>
    </row>
    <row r="7" spans="1:19" ht="15" thickBot="1" x14ac:dyDescent="0.35">
      <c r="A7" s="6" t="s">
        <v>14</v>
      </c>
      <c r="C7" s="7" t="s">
        <v>5</v>
      </c>
      <c r="D7" s="10">
        <f>D2*C13</f>
        <v>0</v>
      </c>
      <c r="E7" s="36"/>
      <c r="F7" s="10">
        <f>F2*C13</f>
        <v>0</v>
      </c>
      <c r="G7" s="10">
        <f>G2*C13</f>
        <v>0</v>
      </c>
      <c r="H7" s="10"/>
      <c r="I7" s="10">
        <f>I2*C13</f>
        <v>0</v>
      </c>
      <c r="J7" s="14"/>
      <c r="K7" s="13"/>
      <c r="P7" s="13"/>
      <c r="Q7" s="14"/>
      <c r="R7" s="14"/>
      <c r="S7" s="14"/>
    </row>
    <row r="8" spans="1:19" x14ac:dyDescent="0.3">
      <c r="A8" s="12" t="s">
        <v>21</v>
      </c>
      <c r="C8" s="7" t="s">
        <v>6</v>
      </c>
      <c r="D8" s="10">
        <f>IF(A9="ΝΑΙ",I2)*7%</f>
        <v>0</v>
      </c>
      <c r="E8" s="36"/>
      <c r="F8" s="10">
        <f>IF(A9="ΝΑΙ",F2)*7%</f>
        <v>0</v>
      </c>
      <c r="G8" s="10">
        <f>IF(A9="ΝΑΙ",G2)*7%</f>
        <v>0</v>
      </c>
      <c r="H8" s="10"/>
      <c r="I8" s="10">
        <f>IF(A9="ΝΑΙ",I2)*7%</f>
        <v>0</v>
      </c>
      <c r="J8" s="14"/>
      <c r="K8" s="13"/>
      <c r="P8" s="13"/>
      <c r="Q8" s="14"/>
      <c r="R8" s="14"/>
      <c r="S8" s="14"/>
    </row>
    <row r="9" spans="1:19" ht="15" thickBot="1" x14ac:dyDescent="0.35">
      <c r="A9" s="6" t="s">
        <v>23</v>
      </c>
      <c r="C9" s="18" t="s">
        <v>30</v>
      </c>
      <c r="D9" s="10">
        <f>IF(A11="ΝΑΙ",Sheet2!B17*6.85%,0)</f>
        <v>0</v>
      </c>
      <c r="E9" s="36"/>
      <c r="F9" s="10">
        <f>IF(A11="ΝΑΙ",Sheet2!D17*6.85%,0)</f>
        <v>0</v>
      </c>
      <c r="G9" s="10">
        <f>IF(A11="ΝΑΙ",Sheet2!D17*6.85%,0)</f>
        <v>0</v>
      </c>
      <c r="H9" s="10"/>
      <c r="I9" s="10">
        <f>IF(A11="ΝΑΙ",Sheet2!C17*6.85%,0)</f>
        <v>0</v>
      </c>
      <c r="J9" s="14"/>
      <c r="K9" s="13"/>
      <c r="P9" s="13"/>
      <c r="Q9" s="14"/>
      <c r="R9" s="14"/>
      <c r="S9" s="14"/>
    </row>
    <row r="10" spans="1:19" x14ac:dyDescent="0.3">
      <c r="A10" s="20" t="s">
        <v>32</v>
      </c>
      <c r="K10" s="13"/>
      <c r="P10" s="13"/>
      <c r="Q10" s="14"/>
      <c r="R10" s="14"/>
      <c r="S10" s="14"/>
    </row>
    <row r="11" spans="1:19" ht="43.2" x14ac:dyDescent="0.3">
      <c r="A11" s="30" t="s">
        <v>23</v>
      </c>
      <c r="C11" s="31" t="s">
        <v>37</v>
      </c>
      <c r="D11" s="32">
        <f>SUM(D2:D10)</f>
        <v>985</v>
      </c>
      <c r="E11" s="35"/>
      <c r="F11" s="32">
        <f>SUM(F2:F10)</f>
        <v>995</v>
      </c>
      <c r="G11" s="32">
        <f>SUM(G2:G10)</f>
        <v>1014.426</v>
      </c>
      <c r="H11" s="37"/>
      <c r="I11" s="32">
        <f>SUM(I2:I10)</f>
        <v>1039.8885</v>
      </c>
      <c r="K11" s="14"/>
      <c r="L11" s="15"/>
      <c r="M11" s="15"/>
      <c r="N11" s="15"/>
      <c r="O11" s="15"/>
      <c r="P11" s="14"/>
      <c r="Q11" s="14"/>
      <c r="R11" s="14"/>
      <c r="S11" s="14"/>
    </row>
    <row r="12" spans="1:19" x14ac:dyDescent="0.3">
      <c r="C12" s="13"/>
      <c r="K12" s="14"/>
      <c r="L12" s="15"/>
      <c r="M12" s="15"/>
      <c r="N12" s="15"/>
      <c r="O12" s="15"/>
      <c r="P12" s="14"/>
      <c r="Q12" s="14"/>
      <c r="R12" s="14"/>
      <c r="S12" s="14"/>
    </row>
    <row r="13" spans="1:19" s="3" customFormat="1" ht="37.200000000000003" customHeight="1" x14ac:dyDescent="0.3">
      <c r="C13" s="5">
        <f>IF($A$7="ΛΥΚΕΙΟ",0,IF($A$7="ΤΕΙ",16%,IF($A$7="ΑΕΙ",25%,IF($A$7="ΜΕΤΑΠΤΥΧΙΑΚΟ",35%,IF($A$7="ΔΙΔΑΚΤΟΡΙΚΟ",40%)))))</f>
        <v>0</v>
      </c>
      <c r="D13" s="43" t="s">
        <v>38</v>
      </c>
      <c r="E13" s="43"/>
      <c r="F13" s="43"/>
      <c r="G13" s="43"/>
      <c r="H13" s="43"/>
      <c r="I13" s="43"/>
    </row>
    <row r="14" spans="1:19" s="3" customFormat="1" ht="100.8" x14ac:dyDescent="0.3">
      <c r="A14" s="41" t="s">
        <v>34</v>
      </c>
      <c r="D14" s="44" t="s">
        <v>40</v>
      </c>
      <c r="E14" s="44"/>
      <c r="F14" s="44"/>
      <c r="G14" s="44"/>
      <c r="H14" s="44"/>
      <c r="I14" s="44"/>
    </row>
    <row r="16" spans="1:19" x14ac:dyDescent="0.3">
      <c r="C16" s="33"/>
      <c r="D16" s="33"/>
      <c r="E16" s="25"/>
    </row>
  </sheetData>
  <sheetProtection algorithmName="SHA-512" hashValue="oVSw/Q1u6icNfJYMKW+SrN3OoSL1YIoe/LvA0Ty7qa9UaRO8FK4NZEIca3iwky5JaZzrntxHyfTBljEity86rA==" saltValue="DAp/HjcgMUXthBKhB5lAtQ==" spinCount="100000" sheet="1" objects="1" scenarios="1" selectLockedCells="1"/>
  <mergeCells count="2">
    <mergeCell ref="D13:I13"/>
    <mergeCell ref="D14:I14"/>
  </mergeCells>
  <pageMargins left="0.7" right="0.7" top="0.75" bottom="0.75" header="0.3" footer="0.3"/>
  <pageSetup paperSize="9" orientation="portrait" r:id="rId1"/>
  <ignoredErrors>
    <ignoredError sqref="N2" formula="1"/>
    <ignoredError sqref="D8 D4 C13 E3"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Sheet2!$L$2:$L$6</xm:f>
          </x14:formula1>
          <xm:sqref>A7</xm:sqref>
        </x14:dataValidation>
        <x14:dataValidation type="list" allowBlank="1" showInputMessage="1" showErrorMessage="1" xr:uid="{00000000-0002-0000-0000-000001000000}">
          <x14:formula1>
            <xm:f>Sheet2!$L$12:$L$13</xm:f>
          </x14:formula1>
          <xm:sqref>A9</xm:sqref>
        </x14:dataValidation>
        <x14:dataValidation type="list" allowBlank="1" showInputMessage="1" showErrorMessage="1" xr:uid="{00000000-0002-0000-0000-000002000000}">
          <x14:formula1>
            <xm:f>Sheet2!$G$2:$G$9</xm:f>
          </x14:formula1>
          <xm:sqref>A5</xm:sqref>
        </x14:dataValidation>
        <x14:dataValidation type="list" allowBlank="1" showInputMessage="1" showErrorMessage="1" xr:uid="{00000000-0002-0000-0000-000003000000}">
          <x14:formula1>
            <xm:f>Sheet2!$M$12:$M$13</xm:f>
          </x14:formula1>
          <xm:sqref>A3</xm:sqref>
        </x14:dataValidation>
        <x14:dataValidation type="list" allowBlank="1" showInputMessage="1" showErrorMessage="1" xr:uid="{00000000-0002-0000-0000-000004000000}">
          <x14:formula1>
            <xm:f>Sheet2!$N$12:$N$13</xm:f>
          </x14:formula1>
          <xm:sqref>A11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5"/>
  <sheetViews>
    <sheetView workbookViewId="0">
      <selection activeCell="D20" sqref="D20"/>
    </sheetView>
  </sheetViews>
  <sheetFormatPr defaultRowHeight="14.4" x14ac:dyDescent="0.3"/>
  <cols>
    <col min="1" max="1" width="10" bestFit="1" customWidth="1"/>
    <col min="2" max="2" width="31.44140625" bestFit="1" customWidth="1"/>
    <col min="3" max="3" width="36.44140625" bestFit="1" customWidth="1"/>
    <col min="7" max="7" width="15.33203125" bestFit="1" customWidth="1"/>
    <col min="8" max="8" width="23.44140625" bestFit="1" customWidth="1"/>
    <col min="9" max="9" width="15.33203125" bestFit="1" customWidth="1"/>
    <col min="11" max="11" width="9.5546875" bestFit="1" customWidth="1"/>
    <col min="12" max="12" width="16.6640625" customWidth="1"/>
  </cols>
  <sheetData>
    <row r="1" spans="1:14" x14ac:dyDescent="0.3">
      <c r="A1" s="1">
        <v>0</v>
      </c>
      <c r="B1" s="1">
        <v>985</v>
      </c>
      <c r="C1" s="1">
        <v>1020</v>
      </c>
      <c r="D1" s="2">
        <v>995</v>
      </c>
      <c r="G1" t="s">
        <v>8</v>
      </c>
      <c r="H1" t="s">
        <v>26</v>
      </c>
      <c r="I1" t="s">
        <v>27</v>
      </c>
      <c r="K1" s="33">
        <v>45261</v>
      </c>
      <c r="L1" t="s">
        <v>13</v>
      </c>
    </row>
    <row r="2" spans="1:14" x14ac:dyDescent="0.3">
      <c r="A2" s="1">
        <v>1</v>
      </c>
      <c r="B2" s="1">
        <v>986</v>
      </c>
      <c r="C2" s="1">
        <v>1021</v>
      </c>
      <c r="D2" s="2">
        <v>996</v>
      </c>
      <c r="G2">
        <v>0</v>
      </c>
      <c r="H2">
        <v>0</v>
      </c>
      <c r="I2">
        <v>0</v>
      </c>
      <c r="L2" t="s">
        <v>14</v>
      </c>
      <c r="M2">
        <v>1</v>
      </c>
      <c r="N2">
        <v>0</v>
      </c>
    </row>
    <row r="3" spans="1:14" x14ac:dyDescent="0.3">
      <c r="A3" s="1">
        <v>2</v>
      </c>
      <c r="B3" s="1">
        <v>988</v>
      </c>
      <c r="C3" s="1">
        <v>1023</v>
      </c>
      <c r="D3" s="2">
        <v>998</v>
      </c>
      <c r="G3">
        <v>1</v>
      </c>
      <c r="H3">
        <f>$B$25*0.05</f>
        <v>54.550000000000004</v>
      </c>
      <c r="I3">
        <f>$C$25*0.05</f>
        <v>56.5</v>
      </c>
      <c r="J3">
        <f>$D$25*0.05</f>
        <v>55.1</v>
      </c>
      <c r="L3" t="s">
        <v>15</v>
      </c>
      <c r="M3">
        <v>2</v>
      </c>
      <c r="N3">
        <v>16</v>
      </c>
    </row>
    <row r="4" spans="1:14" x14ac:dyDescent="0.3">
      <c r="A4" s="1">
        <v>3</v>
      </c>
      <c r="B4" s="1">
        <v>990</v>
      </c>
      <c r="C4" s="1">
        <v>1025</v>
      </c>
      <c r="D4" s="2">
        <v>1000</v>
      </c>
      <c r="G4">
        <v>2</v>
      </c>
      <c r="H4">
        <f>B25*0.05+B25*0.075</f>
        <v>136.375</v>
      </c>
      <c r="I4">
        <f>C25*0.05+C25*0.075</f>
        <v>141.25</v>
      </c>
      <c r="J4">
        <f>D25*0.05+D25*0.075</f>
        <v>137.75</v>
      </c>
      <c r="L4" t="s">
        <v>16</v>
      </c>
      <c r="M4">
        <v>3</v>
      </c>
      <c r="N4">
        <v>25</v>
      </c>
    </row>
    <row r="5" spans="1:14" x14ac:dyDescent="0.3">
      <c r="A5" s="1">
        <v>4</v>
      </c>
      <c r="B5" s="1">
        <v>991</v>
      </c>
      <c r="C5" s="1">
        <v>1026</v>
      </c>
      <c r="D5" s="2">
        <v>1001</v>
      </c>
      <c r="G5">
        <v>3</v>
      </c>
      <c r="H5">
        <f>$B$25*0.05+$B$25*0.075+$B$25*0.1</f>
        <v>245.47500000000002</v>
      </c>
      <c r="I5">
        <f>$C$25*0.05+$C$25*0.075+$C$25*0.1</f>
        <v>254.25</v>
      </c>
      <c r="J5">
        <f>$D$25*0.05+$D$25*0.075+$D$25*0.1</f>
        <v>247.95</v>
      </c>
      <c r="L5" t="s">
        <v>17</v>
      </c>
      <c r="M5">
        <v>4</v>
      </c>
      <c r="N5">
        <v>35</v>
      </c>
    </row>
    <row r="6" spans="1:14" x14ac:dyDescent="0.3">
      <c r="A6" s="1">
        <v>5</v>
      </c>
      <c r="B6" s="1">
        <v>992</v>
      </c>
      <c r="C6" s="1">
        <v>1027</v>
      </c>
      <c r="D6" s="2">
        <v>1002</v>
      </c>
      <c r="G6">
        <v>4</v>
      </c>
      <c r="H6">
        <f>$B$25*0.05+$B$25*0.075+$B$25*0.1+$B$25*0.15</f>
        <v>409.125</v>
      </c>
      <c r="I6">
        <f>$C$25*0.05+$C$25*0.075+$C$25*0.1+$C$25*0.15</f>
        <v>423.75</v>
      </c>
      <c r="J6">
        <f>$D$25*0.05+$D$25*0.075+$D$25*0.1+$D$25*0.15</f>
        <v>413.25</v>
      </c>
      <c r="L6" t="s">
        <v>18</v>
      </c>
      <c r="M6">
        <v>5</v>
      </c>
      <c r="N6">
        <v>45</v>
      </c>
    </row>
    <row r="7" spans="1:14" x14ac:dyDescent="0.3">
      <c r="A7" s="1">
        <v>6</v>
      </c>
      <c r="B7" s="1">
        <v>993</v>
      </c>
      <c r="C7" s="1">
        <v>1028</v>
      </c>
      <c r="D7" s="2">
        <v>1003</v>
      </c>
      <c r="G7">
        <v>5</v>
      </c>
      <c r="H7">
        <f>$B$25*0.05+$B$25*0.075+$B$25*0.1+$B$25*0.15+$B$25*0.15</f>
        <v>572.77499999999998</v>
      </c>
      <c r="I7">
        <f>$C$25*0.05+$C$25*0.075+$C$25*0.1+$C$25*0.15+$C$25*0.15</f>
        <v>593.25</v>
      </c>
      <c r="J7">
        <f>$D$25*0.05+$D$25*0.075+$D$25*0.1+$D$25*0.15+$D$25*0.15</f>
        <v>578.54999999999995</v>
      </c>
    </row>
    <row r="8" spans="1:14" x14ac:dyDescent="0.3">
      <c r="A8" s="1">
        <v>7</v>
      </c>
      <c r="B8" s="1">
        <v>994</v>
      </c>
      <c r="C8" s="1">
        <v>1029</v>
      </c>
      <c r="D8" s="2">
        <v>1004</v>
      </c>
      <c r="G8">
        <v>6</v>
      </c>
      <c r="H8">
        <f>$B$25*0.05+$B$25*0.075+$B$25*0.1+$B$25*0.15+$B$25*0.15+$B$25*0.15</f>
        <v>736.42499999999995</v>
      </c>
      <c r="I8">
        <f>$C$25*0.05+$C$25*0.075+$C$25*0.1+$C$25*0.15+$C$25*0.15+$C$25*0.15</f>
        <v>762.75</v>
      </c>
      <c r="J8">
        <f>$D$25*0.05+$D$25*0.075+$D$25*0.1+$D$25*0.15+$D$25*0.15+$D$25*0.15</f>
        <v>743.84999999999991</v>
      </c>
    </row>
    <row r="9" spans="1:14" x14ac:dyDescent="0.3">
      <c r="A9" s="1">
        <v>8</v>
      </c>
      <c r="B9" s="1">
        <v>995</v>
      </c>
      <c r="C9" s="1">
        <v>1030</v>
      </c>
      <c r="D9" s="2">
        <v>1005</v>
      </c>
      <c r="G9">
        <v>7</v>
      </c>
      <c r="H9">
        <f>$B$25*0.05+$B$25*0.075+$B$25*0.1+$B$25*0.15+$B$25*0.15+$B$25*0.15+$B$25*0.15</f>
        <v>900.07499999999993</v>
      </c>
      <c r="I9">
        <f>$C$25*0.05+$C$25*0.075+$C$25*0.1+$C$25*0.15+$C$25*0.15+$C$25*0.15+$C$25*0.15</f>
        <v>932.25</v>
      </c>
      <c r="J9">
        <f>$D$25*0.05+$D$25*0.075+$D$25*0.1+$D$25*0.15+$D$25*0.15+$D$25*0.15+$D$25*0.15</f>
        <v>909.14999999999986</v>
      </c>
    </row>
    <row r="10" spans="1:14" x14ac:dyDescent="0.3">
      <c r="A10" s="1">
        <v>9</v>
      </c>
      <c r="B10" s="1">
        <v>996</v>
      </c>
      <c r="C10" s="1">
        <v>1031</v>
      </c>
      <c r="D10" s="2">
        <v>1006</v>
      </c>
    </row>
    <row r="11" spans="1:14" x14ac:dyDescent="0.3">
      <c r="A11" s="1">
        <v>10</v>
      </c>
      <c r="B11" s="1">
        <v>998</v>
      </c>
      <c r="C11" s="1">
        <v>1033</v>
      </c>
      <c r="D11" s="2">
        <v>1008</v>
      </c>
      <c r="L11" t="s">
        <v>19</v>
      </c>
    </row>
    <row r="12" spans="1:14" x14ac:dyDescent="0.3">
      <c r="A12" s="1">
        <v>11</v>
      </c>
      <c r="B12" s="1">
        <v>999</v>
      </c>
      <c r="C12" s="1">
        <v>1034</v>
      </c>
      <c r="D12" s="2">
        <v>1009</v>
      </c>
      <c r="L12" t="s">
        <v>22</v>
      </c>
      <c r="M12" t="s">
        <v>28</v>
      </c>
      <c r="N12" t="s">
        <v>23</v>
      </c>
    </row>
    <row r="13" spans="1:14" x14ac:dyDescent="0.3">
      <c r="A13" s="1">
        <v>12</v>
      </c>
      <c r="B13" s="1">
        <v>1000</v>
      </c>
      <c r="C13" s="1">
        <v>1035</v>
      </c>
      <c r="D13" s="2">
        <v>1010</v>
      </c>
      <c r="L13" t="s">
        <v>23</v>
      </c>
      <c r="M13" t="s">
        <v>29</v>
      </c>
      <c r="N13" t="s">
        <v>22</v>
      </c>
    </row>
    <row r="14" spans="1:14" x14ac:dyDescent="0.3">
      <c r="A14" s="1">
        <v>13</v>
      </c>
      <c r="B14" s="1">
        <v>1002</v>
      </c>
      <c r="C14" s="1">
        <v>1037</v>
      </c>
      <c r="D14" s="2">
        <v>1012</v>
      </c>
    </row>
    <row r="15" spans="1:14" x14ac:dyDescent="0.3">
      <c r="A15" s="1">
        <v>14</v>
      </c>
      <c r="B15" s="1">
        <v>1003</v>
      </c>
      <c r="C15" s="1">
        <v>1038</v>
      </c>
      <c r="D15" s="2">
        <v>1013</v>
      </c>
    </row>
    <row r="16" spans="1:14" x14ac:dyDescent="0.3">
      <c r="A16" s="1">
        <v>15</v>
      </c>
      <c r="B16" s="1">
        <v>1004</v>
      </c>
      <c r="C16" s="1">
        <v>1039</v>
      </c>
      <c r="D16" s="2">
        <v>1014</v>
      </c>
    </row>
    <row r="17" spans="1:4" x14ac:dyDescent="0.3">
      <c r="A17" s="1">
        <v>16</v>
      </c>
      <c r="B17" s="1">
        <v>1005</v>
      </c>
      <c r="C17" s="1">
        <v>1040</v>
      </c>
      <c r="D17" s="2">
        <v>1015</v>
      </c>
    </row>
    <row r="18" spans="1:4" x14ac:dyDescent="0.3">
      <c r="A18" s="1">
        <v>17</v>
      </c>
      <c r="B18" s="1">
        <v>1009</v>
      </c>
      <c r="C18" s="1">
        <v>1044</v>
      </c>
      <c r="D18" s="2">
        <v>1019</v>
      </c>
    </row>
    <row r="19" spans="1:4" x14ac:dyDescent="0.3">
      <c r="A19" s="1">
        <v>18</v>
      </c>
      <c r="B19" s="1">
        <v>1018</v>
      </c>
      <c r="C19" s="1">
        <v>1054</v>
      </c>
      <c r="D19" s="2">
        <v>1028</v>
      </c>
    </row>
    <row r="20" spans="1:4" x14ac:dyDescent="0.3">
      <c r="A20" s="1">
        <v>19</v>
      </c>
      <c r="B20" s="1">
        <v>1032</v>
      </c>
      <c r="C20" s="1">
        <v>1068</v>
      </c>
      <c r="D20" s="2">
        <v>1042</v>
      </c>
    </row>
    <row r="21" spans="1:4" x14ac:dyDescent="0.3">
      <c r="A21" s="1">
        <v>20</v>
      </c>
      <c r="B21" s="1">
        <v>1043</v>
      </c>
      <c r="C21" s="1">
        <v>1079</v>
      </c>
      <c r="D21" s="2">
        <v>1053</v>
      </c>
    </row>
    <row r="22" spans="1:4" x14ac:dyDescent="0.3">
      <c r="A22" s="1">
        <v>21</v>
      </c>
      <c r="B22" s="1">
        <v>1055</v>
      </c>
      <c r="C22" s="1">
        <v>1093</v>
      </c>
      <c r="D22" s="2">
        <v>1066</v>
      </c>
    </row>
    <row r="23" spans="1:4" x14ac:dyDescent="0.3">
      <c r="A23" s="1">
        <v>22</v>
      </c>
      <c r="B23" s="1">
        <v>1066</v>
      </c>
      <c r="C23" s="1">
        <v>1104</v>
      </c>
      <c r="D23" s="2">
        <v>1077</v>
      </c>
    </row>
    <row r="24" spans="1:4" x14ac:dyDescent="0.3">
      <c r="A24" s="1">
        <v>23</v>
      </c>
      <c r="B24" s="1">
        <v>1079</v>
      </c>
      <c r="C24" s="1">
        <v>1117</v>
      </c>
      <c r="D24" s="2">
        <v>1090</v>
      </c>
    </row>
    <row r="25" spans="1:4" x14ac:dyDescent="0.3">
      <c r="A25" s="1">
        <v>24</v>
      </c>
      <c r="B25" s="1">
        <v>1091</v>
      </c>
      <c r="C25" s="1">
        <v>1130</v>
      </c>
      <c r="D25" s="2">
        <v>1102</v>
      </c>
    </row>
    <row r="26" spans="1:4" x14ac:dyDescent="0.3">
      <c r="A26" s="1">
        <v>25</v>
      </c>
      <c r="B26" s="1">
        <v>1102</v>
      </c>
      <c r="C26" s="1">
        <v>1141</v>
      </c>
      <c r="D26" s="2">
        <v>1113</v>
      </c>
    </row>
    <row r="27" spans="1:4" x14ac:dyDescent="0.3">
      <c r="A27" s="1">
        <v>26</v>
      </c>
      <c r="B27" s="1">
        <v>1114</v>
      </c>
      <c r="C27" s="1">
        <v>1153</v>
      </c>
      <c r="D27" s="2">
        <v>1125</v>
      </c>
    </row>
    <row r="28" spans="1:4" x14ac:dyDescent="0.3">
      <c r="A28" s="1">
        <v>27</v>
      </c>
      <c r="B28" s="1">
        <v>1124</v>
      </c>
      <c r="C28" s="1">
        <v>1163</v>
      </c>
      <c r="D28" s="2">
        <v>1135</v>
      </c>
    </row>
    <row r="29" spans="1:4" x14ac:dyDescent="0.3">
      <c r="A29" s="1">
        <v>28</v>
      </c>
      <c r="B29" s="1">
        <v>1135</v>
      </c>
      <c r="C29" s="1">
        <v>1175</v>
      </c>
      <c r="D29" s="2">
        <v>1146</v>
      </c>
    </row>
    <row r="30" spans="1:4" x14ac:dyDescent="0.3">
      <c r="A30" s="1">
        <v>29</v>
      </c>
      <c r="B30" s="1">
        <v>1148</v>
      </c>
      <c r="C30" s="1">
        <v>1188</v>
      </c>
      <c r="D30" s="2">
        <v>1159</v>
      </c>
    </row>
    <row r="31" spans="1:4" x14ac:dyDescent="0.3">
      <c r="A31" s="1">
        <v>30</v>
      </c>
      <c r="B31" s="1">
        <v>1161</v>
      </c>
      <c r="C31" s="1">
        <v>1202</v>
      </c>
      <c r="D31" s="2">
        <v>1173</v>
      </c>
    </row>
    <row r="32" spans="1:4" x14ac:dyDescent="0.3">
      <c r="A32" s="1">
        <v>31</v>
      </c>
      <c r="B32" s="1">
        <v>1172</v>
      </c>
      <c r="C32" s="1">
        <v>1214</v>
      </c>
      <c r="D32" s="2">
        <v>1184</v>
      </c>
    </row>
    <row r="33" spans="1:4" x14ac:dyDescent="0.3">
      <c r="A33" s="1">
        <v>32</v>
      </c>
      <c r="B33" s="1">
        <v>1183</v>
      </c>
      <c r="C33" s="1">
        <v>1225</v>
      </c>
      <c r="D33" s="2">
        <v>1195</v>
      </c>
    </row>
    <row r="34" spans="1:4" x14ac:dyDescent="0.3">
      <c r="A34" s="1">
        <v>33</v>
      </c>
      <c r="B34" s="1">
        <v>1199</v>
      </c>
      <c r="C34" s="1">
        <v>1241</v>
      </c>
      <c r="D34" s="2">
        <v>1211</v>
      </c>
    </row>
    <row r="35" spans="1:4" x14ac:dyDescent="0.3">
      <c r="C35" s="2">
        <v>1241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Piraeus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Μουλακάκης Στυλιανός</dc:creator>
  <cp:lastModifiedBy>Tsatsoulis Markos</cp:lastModifiedBy>
  <dcterms:created xsi:type="dcterms:W3CDTF">2023-10-02T08:42:37Z</dcterms:created>
  <dcterms:modified xsi:type="dcterms:W3CDTF">2023-10-06T07:46:27Z</dcterms:modified>
</cp:coreProperties>
</file>